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yl\Google Drive\Trips\Washington\Crystal Mountain\Crystal Lakes\"/>
    </mc:Choice>
  </mc:AlternateContent>
  <xr:revisionPtr revIDLastSave="0" documentId="13_ncr:1_{FA017B76-1FE5-40A7-8812-1E72630B9C7B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Segments" sheetId="1" r:id="rId1"/>
    <sheet name="Work" sheetId="3" r:id="rId2"/>
    <sheet name="Instructions" sheetId="4" r:id="rId3"/>
    <sheet name="Trip Information" sheetId="5" r:id="rId4"/>
    <sheet name="CalTopo &amp; Google Earth" sheetId="6" r:id="rId5"/>
  </sheets>
  <definedNames>
    <definedName name="FtPH_Ascending">Segments!$B$34</definedName>
    <definedName name="FTPH_Descending">Segments!$B$35</definedName>
    <definedName name="MPH_Flat">Segments!$B$33</definedName>
    <definedName name="_xlnm.Print_Area" localSheetId="0">Segments!$A$2:$L$35</definedName>
    <definedName name="_xlnm.Print_Titles" localSheetId="0">Segments!$2:$2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E12" i="1" l="1"/>
  <c r="E27" i="1"/>
  <c r="E19" i="1"/>
  <c r="E11" i="1"/>
  <c r="E20" i="1"/>
  <c r="E26" i="1"/>
  <c r="E18" i="1"/>
  <c r="E10" i="1"/>
  <c r="E25" i="1"/>
  <c r="E17" i="1"/>
  <c r="E9" i="1"/>
  <c r="E8" i="1"/>
  <c r="E24" i="1"/>
  <c r="E16" i="1"/>
  <c r="E23" i="1"/>
  <c r="E15" i="1"/>
  <c r="E7" i="1"/>
  <c r="E22" i="1"/>
  <c r="E14" i="1"/>
  <c r="E6" i="1"/>
  <c r="E21" i="1"/>
  <c r="E13" i="1"/>
  <c r="E5" i="1"/>
  <c r="E43" i="1" l="1"/>
  <c r="D43" i="1"/>
  <c r="C43" i="1"/>
  <c r="B43" i="1"/>
  <c r="E42" i="1"/>
  <c r="D42" i="1"/>
  <c r="C42" i="1"/>
  <c r="B42" i="1"/>
  <c r="K28" i="1" l="1"/>
  <c r="J28" i="1"/>
  <c r="L28" i="1" l="1"/>
  <c r="I28" i="1" l="1"/>
  <c r="A34" i="1" l="1"/>
  <c r="A35" i="1"/>
  <c r="A33" i="1"/>
  <c r="C4" i="1" l="1"/>
  <c r="C28" i="1" l="1"/>
  <c r="D4" i="1"/>
  <c r="E4" i="1" s="1"/>
  <c r="E28" i="1" l="1"/>
  <c r="D29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Darryl Olson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from Previous Elevation</t>
        </r>
      </text>
    </comment>
    <comment ref="E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Based Upon Climbing Multipler if Climbing or Down Multipler if Descending</t>
        </r>
      </text>
    </comment>
  </commentList>
</comments>
</file>

<file path=xl/sharedStrings.xml><?xml version="1.0" encoding="utf-8"?>
<sst xmlns="http://schemas.openxmlformats.org/spreadsheetml/2006/main" count="181" uniqueCount="129">
  <si>
    <t>Destination</t>
  </si>
  <si>
    <t>Elevation Change</t>
  </si>
  <si>
    <t>Change data in blue bold font</t>
  </si>
  <si>
    <t>Total</t>
  </si>
  <si>
    <t>Direction</t>
  </si>
  <si>
    <t>Conversion Factors</t>
  </si>
  <si>
    <t>feet  to meters</t>
  </si>
  <si>
    <t>meters to feet</t>
  </si>
  <si>
    <t>miles to km</t>
  </si>
  <si>
    <t>km to Miles</t>
  </si>
  <si>
    <t>Ft per 100m</t>
  </si>
  <si>
    <t>Distance</t>
  </si>
  <si>
    <t>Elevation</t>
  </si>
  <si>
    <t>Scramble</t>
  </si>
  <si>
    <t>Backpack</t>
  </si>
  <si>
    <t>Ski</t>
  </si>
  <si>
    <t>Hike</t>
  </si>
  <si>
    <t>Formula</t>
  </si>
  <si>
    <t>Copy all entries from the Route Directions tab in Basecamp to the Work tab</t>
  </si>
  <si>
    <t>Translate the copied text into columns using the Text to Columns function with a comma delimiter</t>
  </si>
  <si>
    <t>Move the UTM and elevation in the first row to the correct columns</t>
  </si>
  <si>
    <t>Delete the total distance column (usually column C)</t>
  </si>
  <si>
    <t>Translate feet measures in distance to miles: 100 ft = 0.02 miles</t>
  </si>
  <si>
    <t>Remove mi following the distance measures using replace for " mi"</t>
  </si>
  <si>
    <t>Remove the degree decimal and true following the bearings using replace for ".*"</t>
  </si>
  <si>
    <t>Remove the " ft" following the elevations using replace for " ft"</t>
  </si>
  <si>
    <t>Add more rows to the Segments tab if needed</t>
  </si>
  <si>
    <t>Copy all waypoints names to Destination column in the Segments tab</t>
  </si>
  <si>
    <t>Copy all distances to the Direct column in the Segments tab</t>
  </si>
  <si>
    <t>Copy all bearings to the Directions in the Segments tab</t>
  </si>
  <si>
    <t>Copy all elevations to the Elevation column in the Segments tab</t>
  </si>
  <si>
    <t>Remove extra rows from the Segments tab</t>
  </si>
  <si>
    <t>Add the cell borders to the Segments tab</t>
  </si>
  <si>
    <t>Ascent Time</t>
  </si>
  <si>
    <t>Descent Time</t>
  </si>
  <si>
    <t>Ascent</t>
  </si>
  <si>
    <t>Descent</t>
  </si>
  <si>
    <t>Minutes/Hours</t>
  </si>
  <si>
    <t>MPH Flat</t>
  </si>
  <si>
    <t>FtPH Ascending</t>
  </si>
  <si>
    <t>FtPH Descending</t>
  </si>
  <si>
    <t>((Distance/MPH Flat) + (Elevation/FtPH + or -))*60</t>
  </si>
  <si>
    <t>100 ft/mile</t>
  </si>
  <si>
    <t>Direct Distance</t>
  </si>
  <si>
    <t>Direct Adjustor</t>
  </si>
  <si>
    <t>Record the paces for MPH Flat, FtPH Ascending and FtPH Descending</t>
  </si>
  <si>
    <t>RECORD TRIP DESTINATIONS</t>
  </si>
  <si>
    <t>FINISH</t>
  </si>
  <si>
    <t>Time</t>
  </si>
  <si>
    <t>Camp Distance</t>
  </si>
  <si>
    <t>Description - Driving Directions, Route Description</t>
  </si>
  <si>
    <t>CalTopo map - black route and waypoints, UTM, slope shading</t>
  </si>
  <si>
    <t>Profile</t>
  </si>
  <si>
    <t>GPX file - waypoints .5 mile apart, water points</t>
  </si>
  <si>
    <t>Segments - round trip, camp site mileage and elevation</t>
  </si>
  <si>
    <t>Change the Activity Profile to Direct</t>
  </si>
  <si>
    <t>Invert the route</t>
  </si>
  <si>
    <t>Copy all entries except the first entry from the Route Directions tab in Basecamp to the Work tab</t>
  </si>
  <si>
    <t>Change the Activity Profile to Mountaineering</t>
  </si>
  <si>
    <t>Remove the numbers preceding the waypoint names using replace for "*. "</t>
  </si>
  <si>
    <t>Change the Direct Adjustor for each destination depending on how much the actual distance varies from the direct distance</t>
  </si>
  <si>
    <t>For a round trip</t>
  </si>
  <si>
    <t>FOR BACKPACKS</t>
  </si>
  <si>
    <t>Verify the total distance and elevation gain with the trip description and profile</t>
  </si>
  <si>
    <t>Compute camp distance, gain, loss and time</t>
  </si>
  <si>
    <t>Gain</t>
  </si>
  <si>
    <t>Loss</t>
  </si>
  <si>
    <t>Ski Trip Checklist</t>
  </si>
  <si>
    <t>CalTopo Settings</t>
  </si>
  <si>
    <t>Config</t>
  </si>
  <si>
    <t>Show UTM Grid</t>
  </si>
  <si>
    <t>Update URL on Map Move</t>
  </si>
  <si>
    <t>Datum WGS84</t>
  </si>
  <si>
    <t>Units Mixed</t>
  </si>
  <si>
    <t>Coordinate System UTM</t>
  </si>
  <si>
    <t>Show Position at Cursor</t>
  </si>
  <si>
    <t>Base Layer</t>
  </si>
  <si>
    <t>MapBuilder</t>
  </si>
  <si>
    <t>FSTopo (2016)</t>
  </si>
  <si>
    <t>FSTopo (2013)</t>
  </si>
  <si>
    <t>USGS 7.5</t>
  </si>
  <si>
    <t>Aerial Imagery</t>
  </si>
  <si>
    <t>NAIP 2013-2015</t>
  </si>
  <si>
    <t>NAIP 2011-2013</t>
  </si>
  <si>
    <t>Additional Map Layers</t>
  </si>
  <si>
    <t>Google Layers</t>
  </si>
  <si>
    <t>Satellite</t>
  </si>
  <si>
    <t>Shaded Relief</t>
  </si>
  <si>
    <t>Enhanced</t>
  </si>
  <si>
    <t>Terrain Shading</t>
  </si>
  <si>
    <t>Map Overlays</t>
  </si>
  <si>
    <t>40' Contours</t>
  </si>
  <si>
    <t>Slope Angle Shading</t>
  </si>
  <si>
    <t>Hybrid</t>
  </si>
  <si>
    <t>Avalanche Rescue Checklist</t>
  </si>
  <si>
    <t>Google Earth</t>
  </si>
  <si>
    <t>Open Google Earth</t>
  </si>
  <si>
    <t>Export a CalTopo map</t>
  </si>
  <si>
    <t>Change the file the KMZ</t>
  </si>
  <si>
    <t>Double select the KMZ</t>
  </si>
  <si>
    <t>Draw "runs" on the map</t>
  </si>
  <si>
    <t>Export a KMZ</t>
  </si>
  <si>
    <t>Import the KMZ into CalTopo</t>
  </si>
  <si>
    <t>CL146000</t>
  </si>
  <si>
    <t>CL136200</t>
  </si>
  <si>
    <t>CL126400</t>
  </si>
  <si>
    <t>CL11Ridge</t>
  </si>
  <si>
    <t>CL106400</t>
  </si>
  <si>
    <t>CL096200</t>
  </si>
  <si>
    <t>CL086000</t>
  </si>
  <si>
    <t>CL065800</t>
  </si>
  <si>
    <t>CL04Tarn</t>
  </si>
  <si>
    <t>CL02Quick Silver</t>
  </si>
  <si>
    <t>CL01Quick Silver</t>
  </si>
  <si>
    <t>CL00TH</t>
  </si>
  <si>
    <t xml:space="preserve"> 10 T 616096 5199070</t>
  </si>
  <si>
    <t xml:space="preserve"> 10 T 616029 5198756</t>
  </si>
  <si>
    <t xml:space="preserve"> 10 T 615463 5197580</t>
  </si>
  <si>
    <t xml:space="preserve"> 10 T 615083 5197092</t>
  </si>
  <si>
    <t xml:space="preserve"> 10 T 614594 5196749</t>
  </si>
  <si>
    <t xml:space="preserve"> 10 T 614353 5196548</t>
  </si>
  <si>
    <t xml:space="preserve"> 10 T 614241 5196486</t>
  </si>
  <si>
    <t xml:space="preserve"> 10 T 614133 5196406</t>
  </si>
  <si>
    <t xml:space="preserve"> 10 T 614052 5196323</t>
  </si>
  <si>
    <t xml:space="preserve"> 10 T 614007 5196172</t>
  </si>
  <si>
    <t xml:space="preserve"> 10 T 613954 5196054</t>
  </si>
  <si>
    <t xml:space="preserve"> 10 T 613943 5195892</t>
  </si>
  <si>
    <t xml:space="preserve"> 10 T 613771 5195775</t>
  </si>
  <si>
    <t>CL155833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</si>
</sst>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2"/>
      <name val="Times New Roman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2" fillId="0" borderId="1" xfId="0" applyNumberFormat="1" applyFont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9" fontId="0" fillId="2" borderId="1" xfId="0" applyNumberFormat="1" applyFill="1" applyBorder="1" applyAlignment="1">
      <alignment wrapText="1"/>
    </xf>
    <xf numFmtId="9" fontId="2" fillId="0" borderId="1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" fontId="1" fillId="0" borderId="5" xfId="0" applyNumberFormat="1" applyFont="1" applyBorder="1" applyAlignment="1">
      <alignment wrapText="1"/>
    </xf>
    <xf numFmtId="1" fontId="0" fillId="0" borderId="1" xfId="0" applyNumberForma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0" fillId="0" borderId="4" xfId="0" applyBorder="1"/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3" fillId="0" borderId="1" xfId="0" applyFont="1" applyBorder="1" applyAlignment="1">
      <alignment wrapText="1"/>
    </xf>
    <xf numFmtId="1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0" fontId="0" fillId="0" borderId="3" xfId="0" applyBorder="1"/>
    <xf numFmtId="0" fontId="2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 indent="2"/>
    </xf>
    <xf numFmtId="164" fontId="0" fillId="0" borderId="1" xfId="0" applyNumberFormat="1" applyBorder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6"/>
    </xf>
    <xf numFmtId="1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44"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auto="1"/>
      </font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font>
        <b/>
        <color indexed="12"/>
        <family val="1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numFmt numFmtId="1" formatCode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28" totalsRowCount="1" headerRowDxfId="43" dataDxfId="41" totalsRowDxfId="39" headerRowBorderDxfId="42" tableBorderDxfId="40" totalsRowBorderDxfId="38">
  <autoFilter ref="A2:L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</autoFilter>
  <tableColumns count="12">
    <tableColumn id="1" xr3:uid="{00000000-0010-0000-0000-000001000000}" name="Destination" totalsRowLabel="Total" dataDxfId="37" totalsRowDxfId="25"/>
    <tableColumn id="2" xr3:uid="{00000000-0010-0000-0000-000002000000}" name="Direction" dataDxfId="36" totalsRowDxfId="24"/>
    <tableColumn id="3" xr3:uid="{00000000-0010-0000-0000-000003000000}" name="Distance" totalsRowFunction="sum" dataDxfId="35" totalsRowDxfId="23"/>
    <tableColumn id="5" xr3:uid="{00000000-0010-0000-0000-000005000000}" name="Elevation Change" dataDxfId="34" totalsRowDxfId="22">
      <calculatedColumnFormula>F3-F2</calculatedColumnFormula>
    </tableColumn>
    <tableColumn id="6" xr3:uid="{00000000-0010-0000-0000-000006000000}" name="Minutes/Hours" totalsRowFunction="custom" dataDxfId="33" totalsRowDxfId="21">
      <calculatedColumnFormula>IF(D3&gt;=0,(C3/Miles_per_Hour)+(D3/Climbing),(C3/Miles_per_Hour)+(ABS(D3)/Descending))</calculatedColumnFormula>
      <totalsRowFormula>SUBTOTAL(109,Table1[Minutes/Hours])/60</totalsRowFormula>
    </tableColumn>
    <tableColumn id="10" xr3:uid="{00000000-0010-0000-0000-00000A000000}" name="Elevation" dataDxfId="32" totalsRowDxfId="20"/>
    <tableColumn id="7" xr3:uid="{00000000-0010-0000-0000-000007000000}" name="Direct Distance" dataDxfId="31" totalsRowDxfId="19"/>
    <tableColumn id="9" xr3:uid="{00000000-0010-0000-0000-000009000000}" name="Direct Adjustor" dataDxfId="30" totalsRowDxfId="18"/>
    <tableColumn id="4" xr3:uid="{00000000-0010-0000-0000-000004000000}" name="Camp Distance" totalsRowFunction="custom" dataDxfId="29" totalsRowDxfId="17">
      <totalsRowFormula>SUM(Table1[Camp Distance])</totalsRowFormula>
    </tableColumn>
    <tableColumn id="8" xr3:uid="{E8F36550-D62C-4F7C-8023-F3489E08E7C2}" name="Gain" totalsRowFunction="custom" dataDxfId="28" totalsRowDxfId="16">
      <totalsRowFormula>SUM(Table1[Gain])</totalsRowFormula>
    </tableColumn>
    <tableColumn id="11" xr3:uid="{00000000-0010-0000-0000-00000B000000}" name="Loss" totalsRowFunction="custom" dataDxfId="27" totalsRowDxfId="15">
      <totalsRowFormula>SUM(Table1[Loss])</totalsRowFormula>
    </tableColumn>
    <tableColumn id="12" xr3:uid="{00000000-0010-0000-0000-00000C000000}" name="Time" totalsRowFunction="custom" dataDxfId="26" totalsRowDxfId="14">
      <totalsRowFormula>SUM(Table1[Time])</totalsRow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36" sqref="B36"/>
    </sheetView>
  </sheetViews>
  <sheetFormatPr defaultColWidth="9.25" defaultRowHeight="15.75"/>
  <cols>
    <col min="1" max="1" width="19" style="10" bestFit="1" customWidth="1"/>
    <col min="2" max="2" width="10.625" style="19" bestFit="1" customWidth="1"/>
    <col min="3" max="3" width="9.875" style="22" bestFit="1" customWidth="1"/>
    <col min="4" max="4" width="9.125" style="19" customWidth="1"/>
    <col min="5" max="5" width="10.125" style="19" customWidth="1"/>
    <col min="6" max="6" width="9.125" style="19" bestFit="1" customWidth="1"/>
    <col min="7" max="7" width="8.25" style="20" bestFit="1" customWidth="1"/>
    <col min="8" max="8" width="8" style="21" bestFit="1" customWidth="1"/>
    <col min="9" max="9" width="9.25" style="10"/>
    <col min="10" max="10" width="6.875" style="10" bestFit="1" customWidth="1"/>
    <col min="11" max="11" width="4.875" style="10" bestFit="1" customWidth="1"/>
    <col min="12" max="12" width="5.125" style="10" bestFit="1" customWidth="1"/>
    <col min="13" max="16384" width="9.25" style="10"/>
  </cols>
  <sheetData>
    <row r="1" spans="1:12">
      <c r="A1" s="40" t="s">
        <v>2</v>
      </c>
      <c r="B1" s="40"/>
      <c r="C1" s="40"/>
      <c r="D1" s="40"/>
      <c r="E1" s="40"/>
      <c r="F1" s="40"/>
      <c r="G1" s="40"/>
      <c r="H1" s="40"/>
    </row>
    <row r="2" spans="1:12" ht="31.5">
      <c r="A2" s="11" t="s">
        <v>0</v>
      </c>
      <c r="B2" s="12" t="s">
        <v>4</v>
      </c>
      <c r="C2" s="13" t="s">
        <v>11</v>
      </c>
      <c r="D2" s="12" t="s">
        <v>1</v>
      </c>
      <c r="E2" s="12" t="s">
        <v>37</v>
      </c>
      <c r="F2" s="12" t="s">
        <v>12</v>
      </c>
      <c r="G2" s="12" t="s">
        <v>43</v>
      </c>
      <c r="H2" s="12" t="s">
        <v>44</v>
      </c>
      <c r="I2" s="14" t="s">
        <v>49</v>
      </c>
      <c r="J2" s="14" t="s">
        <v>65</v>
      </c>
      <c r="K2" s="14" t="s">
        <v>66</v>
      </c>
      <c r="L2" s="14" t="s">
        <v>48</v>
      </c>
    </row>
    <row r="3" spans="1:12">
      <c r="A3" s="41" t="s">
        <v>114</v>
      </c>
      <c r="B3" s="3"/>
      <c r="C3" s="3"/>
      <c r="D3" s="2"/>
      <c r="E3" s="4"/>
      <c r="F3" s="41">
        <v>4406</v>
      </c>
      <c r="G3" s="5"/>
      <c r="H3" s="5"/>
      <c r="I3" s="5"/>
      <c r="J3" s="5"/>
      <c r="K3" s="5"/>
      <c r="L3" s="5"/>
    </row>
    <row r="4" spans="1:12">
      <c r="A4" s="41" t="s">
        <v>113</v>
      </c>
      <c r="B4" s="41">
        <v>193</v>
      </c>
      <c r="C4" s="26">
        <f t="shared" ref="C4:C27" si="0">G4*(1+H4)</f>
        <v>0.22000000000000003</v>
      </c>
      <c r="D4" s="15">
        <f t="shared" ref="D4:D27" si="1">F4-F3</f>
        <v>105</v>
      </c>
      <c r="E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12.327272727272728</v>
      </c>
      <c r="F4" s="41">
        <v>4511</v>
      </c>
      <c r="G4" s="41">
        <v>0.2</v>
      </c>
      <c r="H4" s="6">
        <v>0.1</v>
      </c>
      <c r="I4" s="22"/>
      <c r="J4" s="19"/>
      <c r="K4" s="19"/>
      <c r="L4" s="22"/>
    </row>
    <row r="5" spans="1:12">
      <c r="A5" s="41" t="s">
        <v>112</v>
      </c>
      <c r="B5" s="41">
        <v>206</v>
      </c>
      <c r="C5" s="26">
        <f t="shared" si="0"/>
        <v>0.89100000000000013</v>
      </c>
      <c r="D5" s="15">
        <f t="shared" si="1"/>
        <v>832</v>
      </c>
      <c r="E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72.11181818181818</v>
      </c>
      <c r="F5" s="41">
        <v>5343</v>
      </c>
      <c r="G5" s="41">
        <v>0.81</v>
      </c>
      <c r="H5" s="6">
        <v>0.1</v>
      </c>
      <c r="I5" s="22"/>
      <c r="J5" s="19"/>
      <c r="K5" s="19"/>
      <c r="L5" s="22"/>
    </row>
    <row r="6" spans="1:12">
      <c r="A6" s="41" t="s">
        <v>111</v>
      </c>
      <c r="B6" s="41">
        <v>219</v>
      </c>
      <c r="C6" s="26">
        <f t="shared" si="0"/>
        <v>0.41800000000000004</v>
      </c>
      <c r="D6" s="15">
        <f t="shared" si="1"/>
        <v>257</v>
      </c>
      <c r="E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26.558181818181819</v>
      </c>
      <c r="F6" s="41">
        <v>5600</v>
      </c>
      <c r="G6" s="41">
        <v>0.38</v>
      </c>
      <c r="H6" s="6">
        <v>0.1</v>
      </c>
      <c r="I6" s="22"/>
      <c r="J6" s="19"/>
      <c r="K6" s="19"/>
      <c r="L6" s="22"/>
    </row>
    <row r="7" spans="1:12">
      <c r="A7" s="41" t="s">
        <v>110</v>
      </c>
      <c r="B7" s="41">
        <v>236</v>
      </c>
      <c r="C7" s="26">
        <f t="shared" si="0"/>
        <v>0.40700000000000003</v>
      </c>
      <c r="D7" s="15">
        <f t="shared" si="1"/>
        <v>200</v>
      </c>
      <c r="E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23.119090909090911</v>
      </c>
      <c r="F7" s="41">
        <v>5800</v>
      </c>
      <c r="G7" s="41">
        <v>0.37</v>
      </c>
      <c r="H7" s="6">
        <v>0.1</v>
      </c>
      <c r="I7" s="22"/>
      <c r="J7" s="19"/>
      <c r="K7" s="19"/>
      <c r="L7" s="22"/>
    </row>
    <row r="8" spans="1:12">
      <c r="A8" s="41" t="s">
        <v>109</v>
      </c>
      <c r="B8" s="41">
        <v>231</v>
      </c>
      <c r="C8" s="26">
        <f t="shared" si="0"/>
        <v>0.22000000000000003</v>
      </c>
      <c r="D8" s="15">
        <f t="shared" si="1"/>
        <v>200</v>
      </c>
      <c r="E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17.509090909090911</v>
      </c>
      <c r="F8" s="41">
        <v>6000</v>
      </c>
      <c r="G8" s="41">
        <v>0.2</v>
      </c>
      <c r="H8" s="6">
        <v>0.1</v>
      </c>
      <c r="I8" s="22"/>
      <c r="J8" s="19"/>
      <c r="K8" s="19"/>
      <c r="L8" s="22"/>
    </row>
    <row r="9" spans="1:12">
      <c r="A9" s="41" t="s">
        <v>108</v>
      </c>
      <c r="B9" s="41">
        <v>242</v>
      </c>
      <c r="C9" s="26">
        <f t="shared" si="0"/>
        <v>8.8000000000000009E-2</v>
      </c>
      <c r="D9" s="15">
        <f t="shared" si="1"/>
        <v>200</v>
      </c>
      <c r="E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13.549090909090911</v>
      </c>
      <c r="F9" s="41">
        <v>6200</v>
      </c>
      <c r="G9" s="41">
        <v>0.08</v>
      </c>
      <c r="H9" s="6">
        <v>0.1</v>
      </c>
      <c r="I9" s="22"/>
      <c r="J9" s="19"/>
      <c r="K9" s="19"/>
      <c r="L9" s="22"/>
    </row>
    <row r="10" spans="1:12">
      <c r="A10" s="41" t="s">
        <v>107</v>
      </c>
      <c r="B10" s="41">
        <v>234</v>
      </c>
      <c r="C10" s="26">
        <f t="shared" si="0"/>
        <v>9.9000000000000005E-2</v>
      </c>
      <c r="D10" s="15">
        <f t="shared" si="1"/>
        <v>200</v>
      </c>
      <c r="E1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13.879090909090909</v>
      </c>
      <c r="F10" s="41">
        <v>6400</v>
      </c>
      <c r="G10" s="41">
        <v>0.09</v>
      </c>
      <c r="H10" s="6">
        <v>0.1</v>
      </c>
      <c r="I10" s="22"/>
      <c r="J10" s="19"/>
      <c r="K10" s="19"/>
      <c r="L10" s="22"/>
    </row>
    <row r="11" spans="1:12">
      <c r="A11" s="41" t="s">
        <v>106</v>
      </c>
      <c r="B11" s="41">
        <v>225</v>
      </c>
      <c r="C11" s="26">
        <f t="shared" si="0"/>
        <v>7.7000000000000013E-2</v>
      </c>
      <c r="D11" s="15">
        <f t="shared" si="1"/>
        <v>230</v>
      </c>
      <c r="E1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14.855454545454545</v>
      </c>
      <c r="F11" s="41">
        <v>6630</v>
      </c>
      <c r="G11" s="41">
        <v>7.0000000000000007E-2</v>
      </c>
      <c r="H11" s="6">
        <v>0.1</v>
      </c>
      <c r="I11" s="22"/>
      <c r="J11" s="19"/>
      <c r="K11" s="19"/>
      <c r="L11" s="22"/>
    </row>
    <row r="12" spans="1:12">
      <c r="A12" s="41" t="s">
        <v>105</v>
      </c>
      <c r="B12" s="41">
        <v>197</v>
      </c>
      <c r="C12" s="26">
        <f t="shared" si="0"/>
        <v>0.11000000000000001</v>
      </c>
      <c r="D12" s="15">
        <f t="shared" si="1"/>
        <v>-230</v>
      </c>
      <c r="E1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7.2428571428571429</v>
      </c>
      <c r="F12" s="41">
        <v>6400</v>
      </c>
      <c r="G12" s="41">
        <v>0.1</v>
      </c>
      <c r="H12" s="6">
        <v>0.1</v>
      </c>
      <c r="I12" s="22"/>
      <c r="J12" s="19"/>
      <c r="K12" s="19"/>
      <c r="L12" s="22"/>
    </row>
    <row r="13" spans="1:12">
      <c r="A13" s="41" t="s">
        <v>104</v>
      </c>
      <c r="B13" s="41">
        <v>205</v>
      </c>
      <c r="C13" s="26">
        <f t="shared" si="0"/>
        <v>8.8000000000000009E-2</v>
      </c>
      <c r="D13" s="15">
        <f t="shared" si="1"/>
        <v>-200</v>
      </c>
      <c r="E1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6.0685714285714285</v>
      </c>
      <c r="F13" s="41">
        <v>6200</v>
      </c>
      <c r="G13" s="41">
        <v>0.08</v>
      </c>
      <c r="H13" s="6">
        <v>0.1</v>
      </c>
      <c r="I13" s="22"/>
      <c r="J13" s="19"/>
      <c r="K13" s="19"/>
      <c r="L13" s="22"/>
    </row>
    <row r="14" spans="1:12">
      <c r="A14" s="41" t="s">
        <v>103</v>
      </c>
      <c r="B14" s="41">
        <v>184</v>
      </c>
      <c r="C14" s="26">
        <f t="shared" si="0"/>
        <v>0.11000000000000001</v>
      </c>
      <c r="D14" s="15">
        <f t="shared" si="1"/>
        <v>-200</v>
      </c>
      <c r="E1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6.7285714285714295</v>
      </c>
      <c r="F14" s="41">
        <v>6000</v>
      </c>
      <c r="G14" s="41">
        <v>0.1</v>
      </c>
      <c r="H14" s="6">
        <v>0.1</v>
      </c>
      <c r="I14" s="22"/>
      <c r="J14" s="19"/>
      <c r="K14" s="19"/>
      <c r="L14" s="22"/>
    </row>
    <row r="15" spans="1:12">
      <c r="A15" s="41" t="s">
        <v>128</v>
      </c>
      <c r="B15" s="41">
        <v>236</v>
      </c>
      <c r="C15" s="26">
        <f t="shared" si="0"/>
        <v>0.15400000000000003</v>
      </c>
      <c r="D15" s="15">
        <f t="shared" si="1"/>
        <v>-167</v>
      </c>
      <c r="E1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7.4828571428571431</v>
      </c>
      <c r="F15" s="41">
        <v>5833</v>
      </c>
      <c r="G15" s="41">
        <v>0.14000000000000001</v>
      </c>
      <c r="H15" s="6">
        <v>0.1</v>
      </c>
      <c r="I15" s="22"/>
      <c r="J15" s="19"/>
      <c r="K15" s="19"/>
      <c r="L15" s="22"/>
    </row>
    <row r="16" spans="1:12">
      <c r="A16" s="41" t="s">
        <v>103</v>
      </c>
      <c r="B16" s="41">
        <v>56</v>
      </c>
      <c r="C16" s="26">
        <f t="shared" si="0"/>
        <v>0.15400000000000003</v>
      </c>
      <c r="D16" s="15">
        <f t="shared" si="1"/>
        <v>167</v>
      </c>
      <c r="E1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13.72909090909091</v>
      </c>
      <c r="F16" s="41">
        <v>6000</v>
      </c>
      <c r="G16" s="41">
        <v>0.14000000000000001</v>
      </c>
      <c r="H16" s="6">
        <v>0.1</v>
      </c>
      <c r="I16" s="22"/>
      <c r="J16" s="19"/>
      <c r="K16" s="19"/>
      <c r="L16" s="22"/>
    </row>
    <row r="17" spans="1:12">
      <c r="A17" s="41" t="s">
        <v>104</v>
      </c>
      <c r="B17" s="41">
        <v>4</v>
      </c>
      <c r="C17" s="26">
        <f t="shared" si="0"/>
        <v>0.11000000000000001</v>
      </c>
      <c r="D17" s="15">
        <f t="shared" si="1"/>
        <v>200</v>
      </c>
      <c r="E1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14.209090909090909</v>
      </c>
      <c r="F17" s="41">
        <v>6200</v>
      </c>
      <c r="G17" s="41">
        <v>0.1</v>
      </c>
      <c r="H17" s="6">
        <v>0.1</v>
      </c>
      <c r="I17" s="22"/>
      <c r="J17" s="19"/>
      <c r="K17" s="19"/>
      <c r="L17" s="22"/>
    </row>
    <row r="18" spans="1:12">
      <c r="A18" s="41" t="s">
        <v>105</v>
      </c>
      <c r="B18" s="41">
        <v>25</v>
      </c>
      <c r="C18" s="26">
        <f t="shared" si="0"/>
        <v>8.8000000000000009E-2</v>
      </c>
      <c r="D18" s="15">
        <f t="shared" si="1"/>
        <v>200</v>
      </c>
      <c r="E1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13.549090909090911</v>
      </c>
      <c r="F18" s="41">
        <v>6400</v>
      </c>
      <c r="G18" s="41">
        <v>0.08</v>
      </c>
      <c r="H18" s="6">
        <v>0.1</v>
      </c>
      <c r="I18" s="22"/>
      <c r="J18" s="19"/>
      <c r="K18" s="19"/>
      <c r="L18" s="22"/>
    </row>
    <row r="19" spans="1:12">
      <c r="A19" s="41" t="s">
        <v>106</v>
      </c>
      <c r="B19" s="41">
        <v>17</v>
      </c>
      <c r="C19" s="26">
        <f t="shared" si="0"/>
        <v>0.11000000000000001</v>
      </c>
      <c r="D19" s="15">
        <f t="shared" si="1"/>
        <v>230</v>
      </c>
      <c r="E1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15.845454545454546</v>
      </c>
      <c r="F19" s="41">
        <v>6630</v>
      </c>
      <c r="G19" s="41">
        <v>0.1</v>
      </c>
      <c r="H19" s="6">
        <v>0.1</v>
      </c>
      <c r="I19" s="22"/>
      <c r="J19" s="19"/>
      <c r="K19" s="19"/>
      <c r="L19" s="22"/>
    </row>
    <row r="20" spans="1:12">
      <c r="A20" s="41" t="s">
        <v>107</v>
      </c>
      <c r="B20" s="41">
        <v>45</v>
      </c>
      <c r="C20" s="26">
        <f t="shared" si="0"/>
        <v>7.7000000000000013E-2</v>
      </c>
      <c r="D20" s="15">
        <f t="shared" si="1"/>
        <v>-230</v>
      </c>
      <c r="E2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6.2528571428571427</v>
      </c>
      <c r="F20" s="41">
        <v>6400</v>
      </c>
      <c r="G20" s="41">
        <v>7.0000000000000007E-2</v>
      </c>
      <c r="H20" s="6">
        <v>0.1</v>
      </c>
      <c r="I20" s="22"/>
      <c r="J20" s="19"/>
      <c r="K20" s="19"/>
      <c r="L20" s="22"/>
    </row>
    <row r="21" spans="1:12">
      <c r="A21" s="41" t="s">
        <v>108</v>
      </c>
      <c r="B21" s="41">
        <v>54</v>
      </c>
      <c r="C21" s="26">
        <f t="shared" si="0"/>
        <v>9.9000000000000005E-2</v>
      </c>
      <c r="D21" s="15">
        <f t="shared" si="1"/>
        <v>-200</v>
      </c>
      <c r="E2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6.3985714285714295</v>
      </c>
      <c r="F21" s="41">
        <v>6200</v>
      </c>
      <c r="G21" s="41">
        <v>0.09</v>
      </c>
      <c r="H21" s="6">
        <v>0.1</v>
      </c>
      <c r="I21" s="22"/>
      <c r="J21" s="19"/>
      <c r="K21" s="19"/>
      <c r="L21" s="22"/>
    </row>
    <row r="22" spans="1:12">
      <c r="A22" s="41" t="s">
        <v>109</v>
      </c>
      <c r="B22" s="41">
        <v>62</v>
      </c>
      <c r="C22" s="26">
        <f t="shared" si="0"/>
        <v>8.8000000000000009E-2</v>
      </c>
      <c r="D22" s="15">
        <f t="shared" si="1"/>
        <v>-200</v>
      </c>
      <c r="E2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6.0685714285714285</v>
      </c>
      <c r="F22" s="41">
        <v>6000</v>
      </c>
      <c r="G22" s="41">
        <v>0.08</v>
      </c>
      <c r="H22" s="6">
        <v>0.1</v>
      </c>
      <c r="I22" s="22"/>
      <c r="J22" s="19"/>
      <c r="K22" s="19"/>
      <c r="L22" s="22"/>
    </row>
    <row r="23" spans="1:12">
      <c r="A23" s="41" t="s">
        <v>110</v>
      </c>
      <c r="B23" s="41">
        <v>51</v>
      </c>
      <c r="C23" s="26">
        <f t="shared" si="0"/>
        <v>0.22000000000000003</v>
      </c>
      <c r="D23" s="15">
        <f t="shared" si="1"/>
        <v>-200</v>
      </c>
      <c r="E2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10.028571428571428</v>
      </c>
      <c r="F23" s="41">
        <v>5800</v>
      </c>
      <c r="G23" s="41">
        <v>0.2</v>
      </c>
      <c r="H23" s="6">
        <v>0.1</v>
      </c>
      <c r="I23" s="22"/>
      <c r="J23" s="19"/>
      <c r="K23" s="19"/>
      <c r="L23" s="22"/>
    </row>
    <row r="24" spans="1:12">
      <c r="A24" s="41" t="s">
        <v>111</v>
      </c>
      <c r="B24" s="41">
        <v>56</v>
      </c>
      <c r="C24" s="26">
        <f t="shared" si="0"/>
        <v>0.40700000000000003</v>
      </c>
      <c r="D24" s="15">
        <f t="shared" si="1"/>
        <v>-200</v>
      </c>
      <c r="E2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15.638571428571431</v>
      </c>
      <c r="F24" s="41">
        <v>5600</v>
      </c>
      <c r="G24" s="41">
        <v>0.37</v>
      </c>
      <c r="H24" s="6">
        <v>0.1</v>
      </c>
      <c r="I24" s="22"/>
      <c r="J24" s="19"/>
      <c r="K24" s="19"/>
      <c r="L24" s="22"/>
    </row>
    <row r="25" spans="1:12">
      <c r="A25" s="41" t="s">
        <v>112</v>
      </c>
      <c r="B25" s="41">
        <v>39</v>
      </c>
      <c r="C25" s="26">
        <f t="shared" si="0"/>
        <v>0.41800000000000004</v>
      </c>
      <c r="D25" s="15">
        <f t="shared" si="1"/>
        <v>-257</v>
      </c>
      <c r="E2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16.945714285714288</v>
      </c>
      <c r="F25" s="41">
        <v>5343</v>
      </c>
      <c r="G25" s="41">
        <v>0.38</v>
      </c>
      <c r="H25" s="6">
        <v>0.1</v>
      </c>
      <c r="I25" s="22"/>
      <c r="J25" s="19"/>
      <c r="K25" s="19"/>
      <c r="L25" s="22"/>
    </row>
    <row r="26" spans="1:12">
      <c r="A26" s="41" t="s">
        <v>113</v>
      </c>
      <c r="B26" s="41">
        <v>26</v>
      </c>
      <c r="C26" s="26">
        <f t="shared" si="0"/>
        <v>0.89100000000000013</v>
      </c>
      <c r="D26" s="15">
        <f t="shared" si="1"/>
        <v>-832</v>
      </c>
      <c r="E2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40.992857142857147</v>
      </c>
      <c r="F26" s="41">
        <v>4511</v>
      </c>
      <c r="G26" s="41">
        <v>0.81</v>
      </c>
      <c r="H26" s="6">
        <v>0.1</v>
      </c>
      <c r="I26" s="22"/>
      <c r="J26" s="19"/>
      <c r="K26" s="19"/>
      <c r="L26" s="22"/>
    </row>
    <row r="27" spans="1:12">
      <c r="A27" s="41" t="s">
        <v>114</v>
      </c>
      <c r="B27" s="41">
        <v>13</v>
      </c>
      <c r="C27" s="26">
        <f t="shared" si="0"/>
        <v>0.22000000000000003</v>
      </c>
      <c r="D27" s="15">
        <f t="shared" si="1"/>
        <v>-105</v>
      </c>
      <c r="E2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8.4</v>
      </c>
      <c r="F27" s="41">
        <v>4406</v>
      </c>
      <c r="G27" s="41">
        <v>0.2</v>
      </c>
      <c r="H27" s="6">
        <v>0.1</v>
      </c>
      <c r="I27" s="22"/>
      <c r="J27" s="19"/>
      <c r="K27" s="19"/>
      <c r="L27" s="22"/>
    </row>
    <row r="28" spans="1:12">
      <c r="A28" s="16" t="s">
        <v>3</v>
      </c>
      <c r="B28" s="28"/>
      <c r="C28" s="29">
        <f>SUBTOTAL(109,Table1[Distance])</f>
        <v>5.7640000000000011</v>
      </c>
      <c r="D28" s="17"/>
      <c r="E28" s="29">
        <f>SUBTOTAL(109,Table1[Minutes/Hours])/60</f>
        <v>6.4915064935064928</v>
      </c>
      <c r="F28" s="28"/>
      <c r="G28" s="18"/>
      <c r="H28" s="18"/>
      <c r="I28" s="36">
        <f>SUM(Table1[Camp Distance])</f>
        <v>0</v>
      </c>
      <c r="J28" s="15">
        <f>SUM(Table1[Gain])</f>
        <v>0</v>
      </c>
      <c r="K28" s="15">
        <f>SUM(Table1[Loss])</f>
        <v>0</v>
      </c>
      <c r="L28" s="36">
        <f>SUM(Table1[Time])</f>
        <v>0</v>
      </c>
    </row>
    <row r="29" spans="1:12">
      <c r="A29" s="30"/>
      <c r="B29" s="31"/>
      <c r="C29" s="32" t="s">
        <v>35</v>
      </c>
      <c r="D29" s="33">
        <f>SUMIF(Table1[Elevation Change],"&gt;0")</f>
        <v>3021</v>
      </c>
    </row>
    <row r="30" spans="1:12">
      <c r="C30" s="32" t="s">
        <v>36</v>
      </c>
      <c r="D30" s="33">
        <f>SUMIF(Table1[Elevation Change],"&lt;0")</f>
        <v>-3021</v>
      </c>
    </row>
    <row r="31" spans="1:12">
      <c r="A31" s="16" t="s">
        <v>17</v>
      </c>
      <c r="B31" s="39" t="s">
        <v>41</v>
      </c>
      <c r="C31" s="39"/>
      <c r="D31" s="39"/>
      <c r="E31" s="39"/>
      <c r="F31" s="39"/>
    </row>
    <row r="33" spans="1:7">
      <c r="A33" s="23" t="str">
        <f>A39</f>
        <v>MPH Flat</v>
      </c>
      <c r="B33" s="7">
        <v>2</v>
      </c>
    </row>
    <row r="34" spans="1:7">
      <c r="A34" s="23" t="str">
        <f t="shared" ref="A34:A35" si="2">A40</f>
        <v>FtPH Ascending</v>
      </c>
      <c r="B34" s="1">
        <v>1100</v>
      </c>
    </row>
    <row r="35" spans="1:7">
      <c r="A35" s="23" t="str">
        <f t="shared" si="2"/>
        <v>FtPH Descending</v>
      </c>
      <c r="B35" s="1">
        <v>3500</v>
      </c>
    </row>
    <row r="37" spans="1:7">
      <c r="A37" s="16"/>
      <c r="B37" s="24"/>
      <c r="C37" s="24"/>
      <c r="D37" s="24"/>
      <c r="E37" s="24"/>
      <c r="F37" s="24"/>
    </row>
    <row r="38" spans="1:7">
      <c r="A38" s="11"/>
      <c r="B38" s="12" t="s">
        <v>16</v>
      </c>
      <c r="C38" s="13" t="s">
        <v>13</v>
      </c>
      <c r="D38" s="13" t="s">
        <v>15</v>
      </c>
      <c r="E38" s="12" t="s">
        <v>14</v>
      </c>
      <c r="F38" s="20"/>
    </row>
    <row r="39" spans="1:7">
      <c r="A39" s="25" t="s">
        <v>38</v>
      </c>
      <c r="B39" s="7">
        <v>2.5</v>
      </c>
      <c r="C39" s="7">
        <v>2</v>
      </c>
      <c r="D39" s="7">
        <v>2</v>
      </c>
      <c r="E39" s="7">
        <v>2</v>
      </c>
      <c r="F39" s="20"/>
    </row>
    <row r="40" spans="1:7">
      <c r="A40" s="25" t="s">
        <v>39</v>
      </c>
      <c r="B40" s="1">
        <v>1200</v>
      </c>
      <c r="C40" s="1">
        <v>1100</v>
      </c>
      <c r="D40" s="1">
        <v>1000</v>
      </c>
      <c r="E40" s="1">
        <v>1200</v>
      </c>
      <c r="F40" s="20"/>
    </row>
    <row r="41" spans="1:7">
      <c r="A41" s="25" t="s">
        <v>40</v>
      </c>
      <c r="B41" s="1">
        <v>2400</v>
      </c>
      <c r="C41" s="1">
        <v>2200</v>
      </c>
      <c r="D41" s="1">
        <v>3500</v>
      </c>
      <c r="E41" s="1">
        <v>2200</v>
      </c>
      <c r="F41" s="20"/>
    </row>
    <row r="42" spans="1:7">
      <c r="A42" s="23" t="s">
        <v>33</v>
      </c>
      <c r="B42" s="26">
        <f>((($G42/B39)+($G43/B40))*60)/60</f>
        <v>1.8</v>
      </c>
      <c r="C42" s="26">
        <f t="shared" ref="C42:E42" si="3">((($G42/C39)+($G43/C40))*60)/60</f>
        <v>2.0909090909090908</v>
      </c>
      <c r="D42" s="26">
        <f t="shared" si="3"/>
        <v>2.2000000000000002</v>
      </c>
      <c r="E42" s="26">
        <f t="shared" si="3"/>
        <v>2</v>
      </c>
      <c r="F42" s="12" t="s">
        <v>11</v>
      </c>
      <c r="G42" s="7">
        <v>2</v>
      </c>
    </row>
    <row r="43" spans="1:7">
      <c r="A43" s="23" t="s">
        <v>34</v>
      </c>
      <c r="B43" s="26">
        <f>((($G42/B39)+($G43/B41))*60)/60</f>
        <v>1.3</v>
      </c>
      <c r="C43" s="26">
        <f t="shared" ref="C43:E43" si="4">((($G42/C39)+($G43/C41))*60)/60</f>
        <v>1.5454545454545454</v>
      </c>
      <c r="D43" s="26">
        <f t="shared" si="4"/>
        <v>1.342857142857143</v>
      </c>
      <c r="E43" s="26">
        <f t="shared" si="4"/>
        <v>1.5454545454545454</v>
      </c>
      <c r="F43" s="12" t="s">
        <v>12</v>
      </c>
      <c r="G43" s="1">
        <v>1200</v>
      </c>
    </row>
    <row r="45" spans="1:7" ht="16.5" thickBot="1">
      <c r="A45" s="27" t="s">
        <v>5</v>
      </c>
      <c r="B45" s="27"/>
      <c r="C45"/>
    </row>
    <row r="46" spans="1:7" ht="16.5" thickTop="1">
      <c r="A46" t="s">
        <v>6</v>
      </c>
      <c r="B46">
        <v>0.30480000000000002</v>
      </c>
      <c r="C46" s="10"/>
    </row>
    <row r="47" spans="1:7">
      <c r="A47" t="s">
        <v>7</v>
      </c>
      <c r="B47">
        <v>3.28</v>
      </c>
      <c r="C47" s="10"/>
    </row>
    <row r="48" spans="1:7">
      <c r="A48" t="s">
        <v>8</v>
      </c>
      <c r="B48">
        <v>1.609</v>
      </c>
      <c r="C48" s="10"/>
    </row>
    <row r="49" spans="1:3">
      <c r="A49" t="s">
        <v>9</v>
      </c>
      <c r="B49">
        <v>0.62136999999999998</v>
      </c>
      <c r="C49" s="10"/>
    </row>
    <row r="50" spans="1:3">
      <c r="A50" s="9" t="s">
        <v>42</v>
      </c>
      <c r="B50">
        <v>0.02</v>
      </c>
      <c r="C50" s="10"/>
    </row>
    <row r="51" spans="1:3">
      <c r="A51" s="9" t="s">
        <v>10</v>
      </c>
      <c r="B51" s="19">
        <v>328</v>
      </c>
    </row>
  </sheetData>
  <mergeCells count="2">
    <mergeCell ref="B31:F31"/>
    <mergeCell ref="A1:H1"/>
  </mergeCells>
  <phoneticPr fontId="0" type="noConversion"/>
  <conditionalFormatting sqref="A31 A33:A1048576 A1:A2 A28:A29">
    <cfRule type="containsText" dxfId="13" priority="29" operator="containsText" text="Camp">
      <formula>NOT(ISERROR(SEARCH("Camp",A1)))</formula>
    </cfRule>
  </conditionalFormatting>
  <conditionalFormatting sqref="C4:C27">
    <cfRule type="cellIs" dxfId="12" priority="16" operator="greaterThan">
      <formula>1.2</formula>
    </cfRule>
  </conditionalFormatting>
  <conditionalFormatting sqref="D4:D27">
    <cfRule type="cellIs" dxfId="11" priority="17" operator="greaterThan">
      <formula>1000</formula>
    </cfRule>
  </conditionalFormatting>
  <conditionalFormatting sqref="J4:J24">
    <cfRule type="cellIs" dxfId="10" priority="18" operator="greaterThan">
      <formula>2000</formula>
    </cfRule>
  </conditionalFormatting>
  <conditionalFormatting sqref="L4:L24">
    <cfRule type="cellIs" dxfId="9" priority="20" operator="greaterThan">
      <formula>8</formula>
    </cfRule>
  </conditionalFormatting>
  <conditionalFormatting sqref="E4:E27">
    <cfRule type="cellIs" dxfId="8" priority="19" operator="greaterThan">
      <formula>45</formula>
    </cfRule>
  </conditionalFormatting>
  <conditionalFormatting sqref="J25:J27">
    <cfRule type="cellIs" dxfId="7" priority="12" operator="greaterThan">
      <formula>2000</formula>
    </cfRule>
  </conditionalFormatting>
  <conditionalFormatting sqref="L25:L27">
    <cfRule type="cellIs" dxfId="6" priority="14" operator="greaterThan">
      <formula>8</formula>
    </cfRule>
  </conditionalFormatting>
  <conditionalFormatting sqref="A3">
    <cfRule type="containsText" dxfId="3" priority="3" operator="containsText" text="Camp">
      <formula>NOT(ISERROR(SEARCH("Camp",A3)))</formula>
    </cfRule>
  </conditionalFormatting>
  <conditionalFormatting sqref="A4:A27">
    <cfRule type="containsText" dxfId="2" priority="2" operator="containsText" text="Camp">
      <formula>NOT(ISERROR(SEARCH("Camp",A4)))</formula>
    </cfRule>
  </conditionalFormatting>
  <pageMargins left="0.7" right="0.7" top="0.75" bottom="0.75" header="0.3" footer="0.3"/>
  <pageSetup orientation="landscape" horizontalDpi="300" verticalDpi="300" r:id="rId1"/>
  <headerFooter alignWithMargins="0">
    <oddHeader>&amp;C&amp;F</oddHeader>
    <oddFooter>&amp;CPage &amp;P of &amp;N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E1" sqref="E1:E25"/>
    </sheetView>
  </sheetViews>
  <sheetFormatPr defaultRowHeight="15.75"/>
  <cols>
    <col min="1" max="1" width="20.5" bestFit="1" customWidth="1"/>
  </cols>
  <sheetData>
    <row r="1" spans="1:5">
      <c r="A1" t="s">
        <v>114</v>
      </c>
      <c r="D1" t="s">
        <v>115</v>
      </c>
      <c r="E1">
        <v>4406</v>
      </c>
    </row>
    <row r="2" spans="1:5">
      <c r="A2" t="s">
        <v>113</v>
      </c>
      <c r="B2">
        <v>0.2</v>
      </c>
      <c r="C2">
        <v>193</v>
      </c>
      <c r="D2" t="s">
        <v>116</v>
      </c>
      <c r="E2">
        <v>4511</v>
      </c>
    </row>
    <row r="3" spans="1:5">
      <c r="A3" t="s">
        <v>112</v>
      </c>
      <c r="B3">
        <v>0.81</v>
      </c>
      <c r="C3">
        <v>206</v>
      </c>
      <c r="D3" t="s">
        <v>117</v>
      </c>
      <c r="E3">
        <v>5343</v>
      </c>
    </row>
    <row r="4" spans="1:5">
      <c r="A4" t="s">
        <v>111</v>
      </c>
      <c r="B4">
        <v>0.38</v>
      </c>
      <c r="C4">
        <v>219</v>
      </c>
      <c r="D4" t="s">
        <v>118</v>
      </c>
      <c r="E4">
        <v>5600</v>
      </c>
    </row>
    <row r="5" spans="1:5">
      <c r="A5" t="s">
        <v>110</v>
      </c>
      <c r="B5">
        <v>0.37</v>
      </c>
      <c r="C5">
        <v>236</v>
      </c>
      <c r="D5" t="s">
        <v>119</v>
      </c>
      <c r="E5">
        <v>5800</v>
      </c>
    </row>
    <row r="6" spans="1:5">
      <c r="A6" t="s">
        <v>109</v>
      </c>
      <c r="B6">
        <v>0.2</v>
      </c>
      <c r="C6">
        <v>231</v>
      </c>
      <c r="D6" t="s">
        <v>120</v>
      </c>
      <c r="E6">
        <v>6000</v>
      </c>
    </row>
    <row r="7" spans="1:5">
      <c r="A7" t="s">
        <v>108</v>
      </c>
      <c r="B7">
        <v>0.08</v>
      </c>
      <c r="C7">
        <v>242</v>
      </c>
      <c r="D7" t="s">
        <v>121</v>
      </c>
      <c r="E7">
        <v>6200</v>
      </c>
    </row>
    <row r="8" spans="1:5">
      <c r="A8" t="s">
        <v>107</v>
      </c>
      <c r="B8">
        <v>0.09</v>
      </c>
      <c r="C8">
        <v>234</v>
      </c>
      <c r="D8" t="s">
        <v>122</v>
      </c>
      <c r="E8">
        <v>6400</v>
      </c>
    </row>
    <row r="9" spans="1:5">
      <c r="A9" t="s">
        <v>106</v>
      </c>
      <c r="B9">
        <v>7.0000000000000007E-2</v>
      </c>
      <c r="C9">
        <v>225</v>
      </c>
      <c r="D9" t="s">
        <v>123</v>
      </c>
      <c r="E9">
        <v>6630</v>
      </c>
    </row>
    <row r="10" spans="1:5">
      <c r="A10" t="s">
        <v>105</v>
      </c>
      <c r="B10">
        <v>0.1</v>
      </c>
      <c r="C10">
        <v>197</v>
      </c>
      <c r="D10" t="s">
        <v>124</v>
      </c>
      <c r="E10">
        <v>6400</v>
      </c>
    </row>
    <row r="11" spans="1:5">
      <c r="A11" t="s">
        <v>104</v>
      </c>
      <c r="B11">
        <v>0.08</v>
      </c>
      <c r="C11">
        <v>205</v>
      </c>
      <c r="D11" t="s">
        <v>125</v>
      </c>
      <c r="E11">
        <v>6200</v>
      </c>
    </row>
    <row r="12" spans="1:5">
      <c r="A12" t="s">
        <v>103</v>
      </c>
      <c r="B12">
        <v>0.1</v>
      </c>
      <c r="C12">
        <v>184</v>
      </c>
      <c r="D12" t="s">
        <v>126</v>
      </c>
      <c r="E12">
        <v>6000</v>
      </c>
    </row>
    <row r="13" spans="1:5">
      <c r="A13" t="s">
        <v>128</v>
      </c>
      <c r="B13">
        <v>0.14000000000000001</v>
      </c>
      <c r="C13">
        <v>236</v>
      </c>
      <c r="D13" t="s">
        <v>127</v>
      </c>
      <c r="E13">
        <v>5833</v>
      </c>
    </row>
    <row r="14" spans="1:5">
      <c r="A14" t="s">
        <v>103</v>
      </c>
      <c r="B14">
        <v>0.14000000000000001</v>
      </c>
      <c r="C14">
        <v>56</v>
      </c>
      <c r="D14" t="s">
        <v>126</v>
      </c>
      <c r="E14">
        <v>6000</v>
      </c>
    </row>
    <row r="15" spans="1:5">
      <c r="A15" t="s">
        <v>104</v>
      </c>
      <c r="B15">
        <v>0.1</v>
      </c>
      <c r="C15">
        <v>4</v>
      </c>
      <c r="D15" t="s">
        <v>125</v>
      </c>
      <c r="E15">
        <v>6200</v>
      </c>
    </row>
    <row r="16" spans="1:5">
      <c r="A16" t="s">
        <v>105</v>
      </c>
      <c r="B16">
        <v>0.08</v>
      </c>
      <c r="C16">
        <v>25</v>
      </c>
      <c r="D16" t="s">
        <v>124</v>
      </c>
      <c r="E16">
        <v>6400</v>
      </c>
    </row>
    <row r="17" spans="1:5">
      <c r="A17" t="s">
        <v>106</v>
      </c>
      <c r="B17">
        <v>0.1</v>
      </c>
      <c r="C17">
        <v>17</v>
      </c>
      <c r="D17" t="s">
        <v>123</v>
      </c>
      <c r="E17">
        <v>6630</v>
      </c>
    </row>
    <row r="18" spans="1:5">
      <c r="A18" t="s">
        <v>107</v>
      </c>
      <c r="B18">
        <v>7.0000000000000007E-2</v>
      </c>
      <c r="C18">
        <v>45</v>
      </c>
      <c r="D18" t="s">
        <v>122</v>
      </c>
      <c r="E18">
        <v>6400</v>
      </c>
    </row>
    <row r="19" spans="1:5">
      <c r="A19" t="s">
        <v>108</v>
      </c>
      <c r="B19">
        <v>0.09</v>
      </c>
      <c r="C19">
        <v>54</v>
      </c>
      <c r="D19" t="s">
        <v>121</v>
      </c>
      <c r="E19">
        <v>6200</v>
      </c>
    </row>
    <row r="20" spans="1:5">
      <c r="A20" t="s">
        <v>109</v>
      </c>
      <c r="B20">
        <v>0.08</v>
      </c>
      <c r="C20">
        <v>62</v>
      </c>
      <c r="D20" t="s">
        <v>120</v>
      </c>
      <c r="E20">
        <v>6000</v>
      </c>
    </row>
    <row r="21" spans="1:5">
      <c r="A21" t="s">
        <v>110</v>
      </c>
      <c r="B21">
        <v>0.2</v>
      </c>
      <c r="C21">
        <v>51</v>
      </c>
      <c r="D21" t="s">
        <v>119</v>
      </c>
      <c r="E21">
        <v>5800</v>
      </c>
    </row>
    <row r="22" spans="1:5">
      <c r="A22" t="s">
        <v>111</v>
      </c>
      <c r="B22">
        <v>0.37</v>
      </c>
      <c r="C22">
        <v>56</v>
      </c>
      <c r="D22" t="s">
        <v>118</v>
      </c>
      <c r="E22">
        <v>5600</v>
      </c>
    </row>
    <row r="23" spans="1:5">
      <c r="A23" t="s">
        <v>112</v>
      </c>
      <c r="B23">
        <v>0.38</v>
      </c>
      <c r="C23">
        <v>39</v>
      </c>
      <c r="D23" t="s">
        <v>117</v>
      </c>
      <c r="E23">
        <v>5343</v>
      </c>
    </row>
    <row r="24" spans="1:5">
      <c r="A24" t="s">
        <v>113</v>
      </c>
      <c r="B24">
        <v>0.81</v>
      </c>
      <c r="C24">
        <v>26</v>
      </c>
      <c r="D24" t="s">
        <v>116</v>
      </c>
      <c r="E24">
        <v>4511</v>
      </c>
    </row>
    <row r="25" spans="1:5">
      <c r="A25" t="s">
        <v>114</v>
      </c>
      <c r="B25">
        <v>0.2</v>
      </c>
      <c r="C25">
        <v>13</v>
      </c>
      <c r="D25" t="s">
        <v>115</v>
      </c>
      <c r="E25">
        <v>4406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6"/>
  <sheetViews>
    <sheetView workbookViewId="0">
      <selection activeCell="A14" sqref="A14"/>
    </sheetView>
  </sheetViews>
  <sheetFormatPr defaultRowHeight="15.75"/>
  <cols>
    <col min="1" max="1" width="95.5" bestFit="1" customWidth="1"/>
  </cols>
  <sheetData>
    <row r="1" spans="1:1">
      <c r="A1" s="34" t="s">
        <v>46</v>
      </c>
    </row>
    <row r="2" spans="1:1">
      <c r="A2" s="8" t="s">
        <v>55</v>
      </c>
    </row>
    <row r="3" spans="1:1">
      <c r="A3" s="8" t="s">
        <v>26</v>
      </c>
    </row>
    <row r="4" spans="1:1">
      <c r="A4" t="s">
        <v>18</v>
      </c>
    </row>
    <row r="5" spans="1:1">
      <c r="A5" s="8" t="s">
        <v>61</v>
      </c>
    </row>
    <row r="6" spans="1:1">
      <c r="A6" s="35" t="s">
        <v>56</v>
      </c>
    </row>
    <row r="7" spans="1:1">
      <c r="A7" s="35" t="s">
        <v>57</v>
      </c>
    </row>
    <row r="8" spans="1:1">
      <c r="A8" s="35" t="s">
        <v>56</v>
      </c>
    </row>
    <row r="9" spans="1:1">
      <c r="A9" s="8" t="s">
        <v>58</v>
      </c>
    </row>
    <row r="10" spans="1:1">
      <c r="A10" s="8" t="s">
        <v>19</v>
      </c>
    </row>
    <row r="11" spans="1:1">
      <c r="A11" s="8" t="s">
        <v>59</v>
      </c>
    </row>
    <row r="12" spans="1:1">
      <c r="A12" t="s">
        <v>20</v>
      </c>
    </row>
    <row r="13" spans="1:1">
      <c r="A13" t="s">
        <v>21</v>
      </c>
    </row>
    <row r="14" spans="1:1">
      <c r="A14" t="s">
        <v>22</v>
      </c>
    </row>
    <row r="15" spans="1:1">
      <c r="A15" t="s">
        <v>23</v>
      </c>
    </row>
    <row r="16" spans="1:1">
      <c r="A16" t="s">
        <v>24</v>
      </c>
    </row>
    <row r="17" spans="1:1">
      <c r="A17" t="s">
        <v>25</v>
      </c>
    </row>
    <row r="18" spans="1:1">
      <c r="A18" s="8" t="s">
        <v>27</v>
      </c>
    </row>
    <row r="19" spans="1:1">
      <c r="A19" s="8" t="s">
        <v>28</v>
      </c>
    </row>
    <row r="20" spans="1:1">
      <c r="A20" s="8" t="s">
        <v>29</v>
      </c>
    </row>
    <row r="21" spans="1:1">
      <c r="A21" s="8" t="s">
        <v>30</v>
      </c>
    </row>
    <row r="22" spans="1:1">
      <c r="A22" s="8" t="s">
        <v>60</v>
      </c>
    </row>
    <row r="24" spans="1:1">
      <c r="A24" s="34" t="s">
        <v>47</v>
      </c>
    </row>
    <row r="25" spans="1:1">
      <c r="A25" s="8" t="s">
        <v>31</v>
      </c>
    </row>
    <row r="26" spans="1:1">
      <c r="A26" s="8" t="s">
        <v>32</v>
      </c>
    </row>
    <row r="27" spans="1:1">
      <c r="A27" s="8" t="s">
        <v>45</v>
      </c>
    </row>
    <row r="28" spans="1:1">
      <c r="A28" s="8" t="s">
        <v>63</v>
      </c>
    </row>
    <row r="30" spans="1:1">
      <c r="A30" s="34" t="s">
        <v>62</v>
      </c>
    </row>
    <row r="31" spans="1:1">
      <c r="A31" s="8" t="s">
        <v>64</v>
      </c>
    </row>
    <row r="34" spans="1:1">
      <c r="A34" s="9"/>
    </row>
    <row r="35" spans="1:1">
      <c r="A35" s="9"/>
    </row>
    <row r="36" spans="1:1">
      <c r="A36" s="9"/>
    </row>
  </sheetData>
  <conditionalFormatting sqref="A34:A36">
    <cfRule type="containsText" dxfId="0" priority="1" operator="containsText" text="Camp">
      <formula>NOT(ISERROR(SEARCH("Camp",A34)))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0C95-A600-4F1A-BCF7-3CB4A64F5345}">
  <dimension ref="A1:A8"/>
  <sheetViews>
    <sheetView workbookViewId="0">
      <selection activeCell="A9" sqref="A9"/>
    </sheetView>
  </sheetViews>
  <sheetFormatPr defaultRowHeight="15.75"/>
  <cols>
    <col min="1" max="1" width="50.625" bestFit="1" customWidth="1"/>
  </cols>
  <sheetData>
    <row r="1" spans="1:1">
      <c r="A1" t="s">
        <v>50</v>
      </c>
    </row>
    <row r="2" spans="1:1">
      <c r="A2" t="s">
        <v>53</v>
      </c>
    </row>
    <row r="3" spans="1:1">
      <c r="A3" t="s">
        <v>51</v>
      </c>
    </row>
    <row r="4" spans="1:1">
      <c r="A4" t="s">
        <v>52</v>
      </c>
    </row>
    <row r="5" spans="1:1">
      <c r="A5" t="s">
        <v>54</v>
      </c>
    </row>
    <row r="7" spans="1:1">
      <c r="A7" t="s">
        <v>67</v>
      </c>
    </row>
    <row r="8" spans="1:1">
      <c r="A8" t="s">
        <v>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0E65-FEDA-434D-82CC-D5EF62B87F62}">
  <dimension ref="A1:A43"/>
  <sheetViews>
    <sheetView topLeftCell="A24" workbookViewId="0">
      <selection activeCell="A36" sqref="A36"/>
    </sheetView>
  </sheetViews>
  <sheetFormatPr defaultRowHeight="15.75"/>
  <cols>
    <col min="1" max="1" width="29.125" bestFit="1" customWidth="1"/>
  </cols>
  <sheetData>
    <row r="1" spans="1:1">
      <c r="A1" s="34" t="s">
        <v>68</v>
      </c>
    </row>
    <row r="2" spans="1:1">
      <c r="A2" s="8" t="s">
        <v>69</v>
      </c>
    </row>
    <row r="3" spans="1:1">
      <c r="A3" s="37" t="s">
        <v>70</v>
      </c>
    </row>
    <row r="4" spans="1:1">
      <c r="A4" s="37" t="s">
        <v>71</v>
      </c>
    </row>
    <row r="5" spans="1:1">
      <c r="A5" s="37" t="s">
        <v>72</v>
      </c>
    </row>
    <row r="6" spans="1:1">
      <c r="A6" s="37" t="s">
        <v>73</v>
      </c>
    </row>
    <row r="7" spans="1:1">
      <c r="A7" s="37" t="s">
        <v>74</v>
      </c>
    </row>
    <row r="8" spans="1:1">
      <c r="A8" s="37" t="s">
        <v>75</v>
      </c>
    </row>
    <row r="9" spans="1:1">
      <c r="A9" s="8" t="s">
        <v>76</v>
      </c>
    </row>
    <row r="10" spans="1:1">
      <c r="A10" s="37" t="s">
        <v>77</v>
      </c>
    </row>
    <row r="11" spans="1:1">
      <c r="A11" s="37" t="s">
        <v>78</v>
      </c>
    </row>
    <row r="12" spans="1:1">
      <c r="A12" s="37" t="s">
        <v>79</v>
      </c>
    </row>
    <row r="13" spans="1:1">
      <c r="A13" s="37" t="s">
        <v>80</v>
      </c>
    </row>
    <row r="14" spans="1:1">
      <c r="A14" s="37" t="s">
        <v>85</v>
      </c>
    </row>
    <row r="15" spans="1:1">
      <c r="A15" s="38" t="s">
        <v>86</v>
      </c>
    </row>
    <row r="16" spans="1:1">
      <c r="A16" s="38" t="s">
        <v>93</v>
      </c>
    </row>
    <row r="17" spans="1:1">
      <c r="A17" s="8" t="s">
        <v>84</v>
      </c>
    </row>
    <row r="18" spans="1:1">
      <c r="A18" s="37" t="s">
        <v>81</v>
      </c>
    </row>
    <row r="19" spans="1:1">
      <c r="A19" s="38" t="s">
        <v>82</v>
      </c>
    </row>
    <row r="20" spans="1:1">
      <c r="A20" s="38" t="s">
        <v>83</v>
      </c>
    </row>
    <row r="21" spans="1:1">
      <c r="A21" s="37" t="s">
        <v>87</v>
      </c>
    </row>
    <row r="22" spans="1:1">
      <c r="A22" s="38" t="s">
        <v>88</v>
      </c>
    </row>
    <row r="23" spans="1:1">
      <c r="A23" s="38" t="s">
        <v>89</v>
      </c>
    </row>
    <row r="24" spans="1:1">
      <c r="A24" s="8" t="s">
        <v>90</v>
      </c>
    </row>
    <row r="25" spans="1:1">
      <c r="A25" s="37" t="s">
        <v>91</v>
      </c>
    </row>
    <row r="26" spans="1:1">
      <c r="A26" s="37" t="s">
        <v>92</v>
      </c>
    </row>
    <row r="28" spans="1:1">
      <c r="A28" s="34" t="s">
        <v>95</v>
      </c>
    </row>
    <row r="29" spans="1:1">
      <c r="A29" s="37" t="s">
        <v>96</v>
      </c>
    </row>
    <row r="30" spans="1:1">
      <c r="A30" s="37" t="s">
        <v>97</v>
      </c>
    </row>
    <row r="31" spans="1:1">
      <c r="A31" s="37" t="s">
        <v>98</v>
      </c>
    </row>
    <row r="32" spans="1:1">
      <c r="A32" s="37" t="s">
        <v>99</v>
      </c>
    </row>
    <row r="33" spans="1:1">
      <c r="A33" s="37" t="s">
        <v>100</v>
      </c>
    </row>
    <row r="34" spans="1:1">
      <c r="A34" s="37" t="s">
        <v>101</v>
      </c>
    </row>
    <row r="35" spans="1:1">
      <c r="A35" s="37" t="s">
        <v>102</v>
      </c>
    </row>
    <row r="36" spans="1:1">
      <c r="A36" s="37"/>
    </row>
    <row r="37" spans="1:1">
      <c r="A37" s="37"/>
    </row>
    <row r="38" spans="1:1">
      <c r="A38" s="37"/>
    </row>
    <row r="39" spans="1:1">
      <c r="A39" s="37"/>
    </row>
    <row r="40" spans="1:1">
      <c r="A40" s="37"/>
    </row>
    <row r="41" spans="1:1">
      <c r="A41" s="37"/>
    </row>
    <row r="42" spans="1:1">
      <c r="A42" s="37"/>
    </row>
    <row r="43" spans="1:1">
      <c r="A43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Segments</vt:lpstr>
      <vt:lpstr>Work</vt:lpstr>
      <vt:lpstr>Instructions</vt:lpstr>
      <vt:lpstr>Trip Information</vt:lpstr>
      <vt:lpstr>CalTopo &amp; Google Earth</vt:lpstr>
      <vt:lpstr>FtPH_Ascending</vt:lpstr>
      <vt:lpstr>FTPH_Descending</vt:lpstr>
      <vt:lpstr>MPH_Flat</vt:lpstr>
      <vt:lpstr>Segments!Print_Area</vt:lpstr>
      <vt:lpstr>Segments!Print_Titles</vt:lpstr>
    </vt:vector>
  </TitlesOfParts>
  <Company>The Boeing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Olson</dc:creator>
  <cp:lastModifiedBy>Darryl Olson</cp:lastModifiedBy>
  <cp:lastPrinted>2019-07-30T21:45:45Z</cp:lastPrinted>
  <dcterms:created xsi:type="dcterms:W3CDTF">2001-06-03T03:30:07Z</dcterms:created>
  <dcterms:modified xsi:type="dcterms:W3CDTF">2020-03-08T22:06:10Z</dcterms:modified>
</cp:coreProperties>
</file>